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anko.kostadinov.NEGOMETRIX\Desktop\"/>
    </mc:Choice>
  </mc:AlternateContent>
  <bookViews>
    <workbookView xWindow="0" yWindow="0" windowWidth="17970" windowHeight="5640" tabRatio="500"/>
  </bookViews>
  <sheets>
    <sheet name="Blad1" sheetId="1" r:id="rId1"/>
  </sheets>
  <definedNames>
    <definedName name="dssddsds">Blad1!$J$12</definedName>
    <definedName name="minvev">Blad1!$H$28</definedName>
    <definedName name="N">Blad1!$E$6</definedName>
    <definedName name="pbest">Blad1!$H$4</definedName>
    <definedName name="_xlnm.Print_Area" localSheetId="0">Blad1!$A$1:$N$23</definedName>
    <definedName name="psetmax">Blad1!$D$17</definedName>
    <definedName name="psetmin">Blad1!$F$17</definedName>
    <definedName name="qbest">Blad1!$H$3</definedName>
    <definedName name="qsetvalue">Blad1!$D$26</definedName>
    <definedName name="ubest">Blad1!$H$10</definedName>
    <definedName name="umaxsykes">Blad1!#REF!</definedName>
    <definedName name="usykesbest">Blad1!$J$21</definedName>
    <definedName name="wp">Blad1!$C$7</definedName>
    <definedName name="wq">Blad1!$C$6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H4" i="1"/>
  <c r="H3" i="1"/>
  <c r="E6" i="1"/>
  <c r="C10" i="1"/>
  <c r="D10" i="1"/>
  <c r="E10" i="1"/>
  <c r="F10" i="1"/>
  <c r="H10" i="1"/>
  <c r="C11" i="1"/>
  <c r="D27" i="1"/>
  <c r="D28" i="1"/>
  <c r="E27" i="1"/>
  <c r="E28" i="1"/>
  <c r="F27" i="1"/>
  <c r="F28" i="1"/>
  <c r="C27" i="1"/>
  <c r="C28" i="1"/>
  <c r="H28" i="1"/>
  <c r="F30" i="1"/>
  <c r="F31" i="1"/>
  <c r="N7" i="1"/>
  <c r="E30" i="1"/>
  <c r="E31" i="1"/>
  <c r="M7" i="1"/>
  <c r="D30" i="1"/>
  <c r="D31" i="1"/>
  <c r="L7" i="1"/>
  <c r="C30" i="1"/>
  <c r="C31" i="1"/>
  <c r="K7" i="1"/>
  <c r="D18" i="1"/>
  <c r="D19" i="1"/>
  <c r="D20" i="1"/>
  <c r="E18" i="1"/>
  <c r="E19" i="1"/>
  <c r="E20" i="1"/>
  <c r="C19" i="1"/>
  <c r="C18" i="1"/>
  <c r="C20" i="1"/>
  <c r="F19" i="1"/>
  <c r="F18" i="1"/>
  <c r="F20" i="1"/>
  <c r="F22" i="1"/>
  <c r="N6" i="1"/>
  <c r="E22" i="1"/>
  <c r="M6" i="1"/>
  <c r="D22" i="1"/>
  <c r="L6" i="1"/>
  <c r="C22" i="1"/>
  <c r="K6" i="1"/>
  <c r="F11" i="1"/>
  <c r="N5" i="1"/>
  <c r="E11" i="1"/>
  <c r="M5" i="1"/>
  <c r="D11" i="1"/>
  <c r="L5" i="1"/>
  <c r="K5" i="1"/>
  <c r="N4" i="1"/>
  <c r="M4" i="1"/>
  <c r="L4" i="1"/>
  <c r="N3" i="1"/>
  <c r="M3" i="1"/>
  <c r="L3" i="1"/>
  <c r="K4" i="1"/>
  <c r="K3" i="1"/>
  <c r="F32" i="1"/>
  <c r="E32" i="1"/>
  <c r="D32" i="1"/>
  <c r="C32" i="1"/>
  <c r="F29" i="1"/>
  <c r="E29" i="1"/>
  <c r="D29" i="1"/>
  <c r="C29" i="1"/>
  <c r="F12" i="1"/>
  <c r="C12" i="1"/>
  <c r="D12" i="1"/>
  <c r="E12" i="1"/>
  <c r="F13" i="1"/>
  <c r="E13" i="1"/>
  <c r="D13" i="1"/>
  <c r="C13" i="1"/>
  <c r="H20" i="1"/>
  <c r="H19" i="1"/>
  <c r="H18" i="1"/>
  <c r="F23" i="1"/>
  <c r="E23" i="1"/>
  <c r="D23" i="1"/>
  <c r="C23" i="1"/>
  <c r="F21" i="1"/>
  <c r="E21" i="1"/>
  <c r="D21" i="1"/>
  <c r="C21" i="1"/>
  <c r="F14" i="1"/>
  <c r="E14" i="1"/>
  <c r="D14" i="1"/>
  <c r="C14" i="1"/>
</calcChain>
</file>

<file path=xl/sharedStrings.xml><?xml version="1.0" encoding="utf-8"?>
<sst xmlns="http://schemas.openxmlformats.org/spreadsheetml/2006/main" count="43" uniqueCount="39">
  <si>
    <t>Negometrix</t>
    <phoneticPr fontId="1" type="noConversion"/>
  </si>
  <si>
    <t>WP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</si>
  <si>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</si>
  <si>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</si>
  <si>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</si>
  <si>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</si>
  <si>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Q</t>
    <phoneticPr fontId="1" type="noConversion"/>
  </si>
  <si>
    <t>WQ</t>
    <phoneticPr fontId="1" type="noConversion"/>
  </si>
  <si>
    <t>N</t>
    <phoneticPr fontId="1" type="noConversion"/>
  </si>
  <si>
    <t>best buy Nx</t>
  </si>
  <si>
    <t>Psetmax</t>
  </si>
  <si>
    <t>Psetmin</t>
  </si>
  <si>
    <t>Qscore</t>
  </si>
  <si>
    <t>Pscore</t>
  </si>
  <si>
    <t>total Score</t>
  </si>
  <si>
    <t>WQ x Qi + WP x ((Psetmax - Pi) / (Psetmax - Psetmin))</t>
  </si>
  <si>
    <t>best buy</t>
  </si>
  <si>
    <t>CROW value based award</t>
  </si>
  <si>
    <t>Qset value</t>
  </si>
  <si>
    <t>value discount</t>
  </si>
  <si>
    <t>evaluation value (Vev)</t>
  </si>
  <si>
    <t>Telgen wfs</t>
  </si>
  <si>
    <t>CROW vba</t>
  </si>
  <si>
    <t>Eveluation value (Vev) = Pi - (VQset x Qi)</t>
  </si>
  <si>
    <t>Utility i</t>
  </si>
  <si>
    <t>Bid</t>
  </si>
  <si>
    <t>u = [1-(Qbest-Qi) x N]  /  (Pi)/Pbest) , use U for bb price Pi-(u/ubest x Pi)</t>
  </si>
  <si>
    <t>(параметрите в червено могат да бъдат променяни)</t>
  </si>
  <si>
    <t>най-добро</t>
  </si>
  <si>
    <t>Q (Качество)</t>
  </si>
  <si>
    <t>P (Цена)</t>
  </si>
  <si>
    <t>Q/P съотношение</t>
  </si>
  <si>
    <t>NX комплексна оценка (U)</t>
  </si>
  <si>
    <t>колко по-скъпи са?</t>
  </si>
  <si>
    <t>класиране</t>
  </si>
  <si>
    <t>класиране по най-ниска Vev</t>
  </si>
  <si>
    <t>колко по скъпи са?</t>
  </si>
  <si>
    <t>(колко по-скъпи са в %)</t>
  </si>
  <si>
    <t>Telgen формула с ценови рамки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</si>
</sst>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5" x14ac:knownFonts="1">
    <font>
      <sz val="10"/>
      <name val="Verdana"/>
    </font>
    <font>
      <sz val="8"/>
      <name val="Verdana"/>
    </font>
    <font>
      <sz val="12"/>
      <name val="Calibri"/>
    </font>
    <font>
      <b/>
      <sz val="12"/>
      <color indexed="10"/>
      <name val="Calibri"/>
    </font>
    <font>
      <i/>
      <sz val="12"/>
      <name val="Calibri"/>
    </font>
    <font>
      <i/>
      <sz val="12"/>
      <color indexed="8"/>
      <name val="Calibri"/>
    </font>
    <font>
      <b/>
      <sz val="12"/>
      <name val="Calibri"/>
    </font>
    <font>
      <sz val="8"/>
      <color indexed="10"/>
      <name val="Calibri"/>
    </font>
    <font>
      <sz val="10"/>
      <name val="Calibri"/>
    </font>
    <font>
      <sz val="12"/>
      <color indexed="22"/>
      <name val="Calibri"/>
    </font>
    <font>
      <u/>
      <sz val="10"/>
      <color theme="10"/>
      <name val="Verdana"/>
    </font>
    <font>
      <u/>
      <sz val="10"/>
      <color theme="11"/>
      <name val="Verdana"/>
    </font>
    <font>
      <b/>
      <sz val="12"/>
      <color rgb="FFFF0000"/>
      <name val="Calibri"/>
    </font>
    <font>
      <sz val="8"/>
      <name val="Calibri"/>
    </font>
    <font>
      <sz val="8"/>
      <color indexed="12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7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6" xfId="0" applyFont="1" applyBorder="1"/>
    <xf numFmtId="0" fontId="2" fillId="0" borderId="7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1" xfId="0" applyFont="1" applyBorder="1"/>
    <xf numFmtId="2" fontId="3" fillId="0" borderId="3" xfId="0" applyNumberFormat="1" applyFont="1" applyBorder="1"/>
    <xf numFmtId="0" fontId="2" fillId="0" borderId="3" xfId="0" applyFont="1" applyBorder="1"/>
    <xf numFmtId="0" fontId="4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 applyBorder="1"/>
    <xf numFmtId="2" fontId="4" fillId="0" borderId="0" xfId="0" applyNumberFormat="1" applyFont="1"/>
    <xf numFmtId="165" fontId="3" fillId="0" borderId="0" xfId="0" applyNumberFormat="1" applyFont="1" applyBorder="1"/>
    <xf numFmtId="0" fontId="7" fillId="0" borderId="0" xfId="0" applyFont="1"/>
    <xf numFmtId="165" fontId="3" fillId="0" borderId="7" xfId="0" applyNumberFormat="1" applyFont="1" applyBorder="1"/>
    <xf numFmtId="164" fontId="5" fillId="0" borderId="7" xfId="0" applyNumberFormat="1" applyFont="1" applyBorder="1"/>
    <xf numFmtId="0" fontId="5" fillId="0" borderId="8" xfId="0" applyFont="1" applyBorder="1"/>
    <xf numFmtId="165" fontId="6" fillId="0" borderId="3" xfId="0" applyNumberFormat="1" applyFont="1" applyBorder="1"/>
    <xf numFmtId="0" fontId="2" fillId="0" borderId="2" xfId="0" applyFont="1" applyBorder="1"/>
    <xf numFmtId="0" fontId="6" fillId="0" borderId="0" xfId="0" applyFont="1"/>
    <xf numFmtId="0" fontId="8" fillId="0" borderId="0" xfId="0" applyFont="1" applyBorder="1"/>
    <xf numFmtId="165" fontId="9" fillId="0" borderId="0" xfId="0" applyNumberFormat="1" applyFont="1"/>
    <xf numFmtId="0" fontId="6" fillId="0" borderId="7" xfId="0" applyFont="1" applyBorder="1" applyAlignment="1">
      <alignment horizontal="center"/>
    </xf>
    <xf numFmtId="10" fontId="2" fillId="0" borderId="0" xfId="0" applyNumberFormat="1" applyFont="1"/>
    <xf numFmtId="9" fontId="2" fillId="0" borderId="0" xfId="0" applyNumberFormat="1" applyFont="1"/>
    <xf numFmtId="0" fontId="6" fillId="0" borderId="0" xfId="0" applyNumberFormat="1" applyFont="1"/>
    <xf numFmtId="0" fontId="12" fillId="0" borderId="0" xfId="0" applyFont="1"/>
    <xf numFmtId="0" fontId="13" fillId="0" borderId="0" xfId="0" applyFont="1"/>
    <xf numFmtId="0" fontId="13" fillId="0" borderId="8" xfId="0" applyFont="1" applyBorder="1" applyAlignment="1">
      <alignment horizontal="center"/>
    </xf>
    <xf numFmtId="165" fontId="13" fillId="0" borderId="5" xfId="0" applyNumberFormat="1" applyFont="1" applyBorder="1"/>
    <xf numFmtId="2" fontId="13" fillId="0" borderId="2" xfId="0" applyNumberFormat="1" applyFont="1" applyBorder="1"/>
    <xf numFmtId="10" fontId="13" fillId="0" borderId="0" xfId="0" applyNumberFormat="1" applyFont="1"/>
    <xf numFmtId="0" fontId="13" fillId="0" borderId="0" xfId="0" applyFont="1" applyBorder="1"/>
    <xf numFmtId="0" fontId="14" fillId="0" borderId="0" xfId="0" applyFont="1" applyBorder="1"/>
    <xf numFmtId="2" fontId="13" fillId="0" borderId="0" xfId="0" applyNumberFormat="1" applyFont="1" applyBorder="1"/>
    <xf numFmtId="0" fontId="8" fillId="0" borderId="4" xfId="0" applyFont="1" applyBorder="1"/>
    <xf numFmtId="165" fontId="8" fillId="0" borderId="0" xfId="0" applyNumberFormat="1" applyFont="1" applyBorder="1"/>
    <xf numFmtId="0" fontId="8" fillId="0" borderId="1" xfId="0" applyFont="1" applyBorder="1"/>
    <xf numFmtId="2" fontId="8" fillId="0" borderId="3" xfId="0" applyNumberFormat="1" applyFont="1" applyBorder="1"/>
    <xf numFmtId="0" fontId="8" fillId="0" borderId="0" xfId="0" applyFont="1"/>
    <xf numFmtId="2" fontId="8" fillId="0" borderId="0" xfId="0" applyNumberFormat="1" applyFont="1"/>
  </cellXfs>
  <cellStyles count="2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Оферти</c:v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Blad1!$K$3:$N$3</c:f>
              <c:numCache>
                <c:formatCode>0.0%</c:formatCode>
                <c:ptCount val="4"/>
                <c:pt idx="0">
                  <c:v>1</c:v>
                </c:pt>
                <c:pt idx="1">
                  <c:v>0.83333333333333304</c:v>
                </c:pt>
                <c:pt idx="2">
                  <c:v>0.66666666666670005</c:v>
                </c:pt>
                <c:pt idx="3">
                  <c:v>0.5</c:v>
                </c:pt>
              </c:numCache>
            </c:numRef>
          </c:xVal>
          <c:yVal>
            <c:numRef>
              <c:f>Blad1!$K$4:$N$4</c:f>
              <c:numCache>
                <c:formatCode>0.00</c:formatCode>
                <c:ptCount val="4"/>
                <c:pt idx="0">
                  <c:v>1000</c:v>
                </c:pt>
                <c:pt idx="1">
                  <c:v>800</c:v>
                </c:pt>
                <c:pt idx="2">
                  <c:v>700</c:v>
                </c:pt>
                <c:pt idx="3">
                  <c:v>680</c:v>
                </c:pt>
              </c:numCache>
            </c:numRef>
          </c:yVal>
          <c:smooth val="0"/>
        </c:ser>
        <c:ser>
          <c:idx val="1"/>
          <c:order val="1"/>
          <c:tx>
            <c:v>NX комплексна оценка</c:v>
          </c:tx>
          <c:spPr>
            <a:ln w="12700">
              <a:solidFill>
                <a:srgbClr val="FF0000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Blad1!$K$3:$N$3</c:f>
              <c:numCache>
                <c:formatCode>0.0%</c:formatCode>
                <c:ptCount val="4"/>
                <c:pt idx="0">
                  <c:v>1</c:v>
                </c:pt>
                <c:pt idx="1">
                  <c:v>0.83333333333333304</c:v>
                </c:pt>
                <c:pt idx="2">
                  <c:v>0.66666666666670005</c:v>
                </c:pt>
                <c:pt idx="3">
                  <c:v>0.5</c:v>
                </c:pt>
              </c:numCache>
            </c:numRef>
          </c:xVal>
          <c:yVal>
            <c:numRef>
              <c:f>Blad1!$K$5:$N$5</c:f>
              <c:numCache>
                <c:formatCode>0.00</c:formatCode>
                <c:ptCount val="4"/>
                <c:pt idx="0">
                  <c:v>960.00000000000057</c:v>
                </c:pt>
                <c:pt idx="1">
                  <c:v>800</c:v>
                </c:pt>
                <c:pt idx="2">
                  <c:v>640.00000000003229</c:v>
                </c:pt>
                <c:pt idx="3">
                  <c:v>480.00000000000017</c:v>
                </c:pt>
              </c:numCache>
            </c:numRef>
          </c:yVal>
          <c:smooth val="0"/>
        </c:ser>
        <c:ser>
          <c:idx val="2"/>
          <c:order val="2"/>
          <c:tx>
            <c:v>Telgen формула с ценови ограничения</c:v>
          </c:tx>
          <c:spPr>
            <a:ln w="12700">
              <a:solidFill>
                <a:srgbClr val="008000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Blad1!$K$3:$N$3</c:f>
              <c:numCache>
                <c:formatCode>0.0%</c:formatCode>
                <c:ptCount val="4"/>
                <c:pt idx="0">
                  <c:v>1</c:v>
                </c:pt>
                <c:pt idx="1">
                  <c:v>0.83333333333333304</c:v>
                </c:pt>
                <c:pt idx="2">
                  <c:v>0.66666666666670005</c:v>
                </c:pt>
                <c:pt idx="3">
                  <c:v>0.5</c:v>
                </c:pt>
              </c:numCache>
            </c:numRef>
          </c:xVal>
          <c:yVal>
            <c:numRef>
              <c:f>Blad1!$K$6:$N$6</c:f>
              <c:numCache>
                <c:formatCode>0.00</c:formatCode>
                <c:ptCount val="4"/>
                <c:pt idx="0">
                  <c:v>966.66666666666697</c:v>
                </c:pt>
                <c:pt idx="1">
                  <c:v>800</c:v>
                </c:pt>
                <c:pt idx="2">
                  <c:v>633.33333333336714</c:v>
                </c:pt>
                <c:pt idx="3">
                  <c:v>466.66666666666708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Blad1!$J$7</c:f>
              <c:strCache>
                <c:ptCount val="1"/>
                <c:pt idx="0">
                  <c:v>CROW vba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Blad1!$K$3:$N$3</c:f>
              <c:numCache>
                <c:formatCode>0.0%</c:formatCode>
                <c:ptCount val="4"/>
                <c:pt idx="0">
                  <c:v>1</c:v>
                </c:pt>
                <c:pt idx="1">
                  <c:v>0.83333333333333304</c:v>
                </c:pt>
                <c:pt idx="2">
                  <c:v>0.66666666666670005</c:v>
                </c:pt>
                <c:pt idx="3">
                  <c:v>0.5</c:v>
                </c:pt>
              </c:numCache>
            </c:numRef>
          </c:xVal>
          <c:yVal>
            <c:numRef>
              <c:f>Blad1!$K$7:$N$7</c:f>
              <c:numCache>
                <c:formatCode>0.00</c:formatCode>
                <c:ptCount val="4"/>
                <c:pt idx="0">
                  <c:v>950.00000000000023</c:v>
                </c:pt>
                <c:pt idx="1">
                  <c:v>800</c:v>
                </c:pt>
                <c:pt idx="2">
                  <c:v>650.00000000003024</c:v>
                </c:pt>
                <c:pt idx="3">
                  <c:v>500.00000000000023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Blad1!$J$8</c:f>
              <c:strCache>
                <c:ptCount val="1"/>
              </c:strCache>
            </c:strRef>
          </c:tx>
          <c:spPr>
            <a:ln w="9525">
              <a:solidFill>
                <a:srgbClr val="660066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660066"/>
                </a:solidFill>
              </a:ln>
            </c:spPr>
          </c:marker>
          <c:xVal>
            <c:numRef>
              <c:f>Blad1!$K$3:$N$3</c:f>
              <c:numCache>
                <c:formatCode>0.0%</c:formatCode>
                <c:ptCount val="4"/>
                <c:pt idx="0">
                  <c:v>1</c:v>
                </c:pt>
                <c:pt idx="1">
                  <c:v>0.83333333333333304</c:v>
                </c:pt>
                <c:pt idx="2">
                  <c:v>0.66666666666670005</c:v>
                </c:pt>
                <c:pt idx="3">
                  <c:v>0.5</c:v>
                </c:pt>
              </c:numCache>
            </c:numRef>
          </c:xVal>
          <c:yVal>
            <c:numRef>
              <c:f>Blad1!$K$8:$N$8</c:f>
              <c:numCache>
                <c:formatCode>0.000</c:formatCode>
                <c:ptCount val="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27331728"/>
        <c:axId val="-1527325200"/>
      </c:scatterChart>
      <c:valAx>
        <c:axId val="-1527331728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-1527325200"/>
        <c:crosses val="autoZero"/>
        <c:crossBetween val="midCat"/>
      </c:valAx>
      <c:valAx>
        <c:axId val="-1527325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1527331728"/>
        <c:crosses val="autoZero"/>
        <c:crossBetween val="midCat"/>
      </c:valAx>
    </c:plotArea>
    <c:legend>
      <c:legendPos val="r"/>
      <c:legendEntry>
        <c:idx val="4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chart" Target="../charts/chart1.xml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206587</xdr:colOff>
      <xdr:row>0</xdr:row>
      <xdr:rowOff>152400</xdr:rowOff>
    </xdr:from>
    <xdr:to>
      <xdr:col>14</xdr:col>
      <xdr:colOff>934720</xdr:colOff>
      <xdr:row>29</xdr:row>
      <xdr:rowOff>60960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1397000</xdr:colOff>
      <xdr:row>15</xdr:row>
      <xdr:rowOff>0</xdr:rowOff>
    </xdr:from>
    <xdr:to>
      <xdr:col>2</xdr:col>
      <xdr:colOff>0</xdr:colOff>
      <xdr:row>17</xdr:row>
      <xdr:rowOff>1922</xdr:rowOff>
    </xdr:to>
    <xdr:pic>
      <xdr:nvPicPr>
        <xdr:cNvPr id="5" name="Afbeelding 4" descr="twenteU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360" y="2895600"/>
          <a:ext cx="797560" cy="388002"/>
        </a:xfrm>
        <a:prstGeom prst="rect">
          <a:avLst/>
        </a:prstGeom>
      </xdr:spPr>
    </xdr:pic>
    <xdr:clientData/>
  </xdr:twoCellAnchor>
  <xdr:twoCellAnchor editAs="oneCell">
    <xdr:from>
      <xdr:col>1</xdr:col>
      <xdr:colOff>1513840</xdr:colOff>
      <xdr:row>25</xdr:row>
      <xdr:rowOff>31668</xdr:rowOff>
    </xdr:from>
    <xdr:to>
      <xdr:col>1</xdr:col>
      <xdr:colOff>2187575</xdr:colOff>
      <xdr:row>26</xdr:row>
      <xdr:rowOff>11974</xdr:rowOff>
    </xdr:to>
    <xdr:pic>
      <xdr:nvPicPr>
        <xdr:cNvPr id="6" name="Afbeelding 5" descr="crowlogo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1104" y="5060868"/>
          <a:ext cx="721360" cy="181474"/>
        </a:xfrm>
        <a:prstGeom prst="rect">
          <a:avLst/>
        </a:prstGeom>
      </xdr:spPr>
    </xdr:pic>
    <xdr:clientData/>
  </xdr:twoCellAnchor>
  <xdr:twoCellAnchor editAs="oneCell">
    <xdr:from>
      <xdr:col>1</xdr:col>
      <xdr:colOff>1383390</xdr:colOff>
      <xdr:row>7</xdr:row>
      <xdr:rowOff>113583</xdr:rowOff>
    </xdr:from>
    <xdr:to>
      <xdr:col>1</xdr:col>
      <xdr:colOff>2191511</xdr:colOff>
      <xdr:row>9</xdr:row>
      <xdr:rowOff>42672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54" y="1521759"/>
          <a:ext cx="884321" cy="331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tabSelected="1" topLeftCell="A4" zoomScale="125" zoomScaleNormal="125" zoomScalePageLayoutView="125" workbookViewId="0">
      <selection activeCell="B20" sqref="B20"/>
    </sheetView>
  </sheetViews>
  <sheetFormatPr defaultColWidth="10.75" defaultRowHeight="15.75" x14ac:dyDescent="0.25"/>
  <cols>
    <col min="1" max="1" width="2.5" style="3" customWidth="1"/>
    <col min="2" max="2" width="28.75" style="3" customWidth="1"/>
    <col min="3" max="3" width="11.5" style="3" customWidth="1"/>
    <col min="4" max="6" width="9.5" style="3" customWidth="1"/>
    <col min="7" max="7" width="1.25" style="3" customWidth="1"/>
    <col min="8" max="8" width="6.5" style="30" customWidth="1"/>
    <col min="9" max="9" width="10.75" style="3"/>
    <col min="10" max="10" width="10.25" style="3" customWidth="1"/>
    <col min="11" max="16384" width="10.75" style="3"/>
  </cols>
  <sheetData>
    <row r="1" spans="2:14" x14ac:dyDescent="0.25">
      <c r="B1" s="16" t="s">
        <v>27</v>
      </c>
      <c r="J1" s="5"/>
      <c r="K1" s="5"/>
      <c r="L1" s="5"/>
    </row>
    <row r="2" spans="2:14" x14ac:dyDescent="0.25">
      <c r="B2" s="1"/>
      <c r="C2" s="25" t="s">
        <v>2</v>
      </c>
      <c r="D2" s="25" t="s">
        <v>3</v>
      </c>
      <c r="E2" s="25" t="s">
        <v>4</v>
      </c>
      <c r="F2" s="25" t="s">
        <v>5</v>
      </c>
      <c r="G2" s="2"/>
      <c r="H2" s="31" t="s">
        <v>28</v>
      </c>
      <c r="J2" s="5"/>
      <c r="K2" s="5"/>
      <c r="L2" s="5"/>
    </row>
    <row r="3" spans="2:14" x14ac:dyDescent="0.25">
      <c r="B3" s="4" t="s">
        <v>29</v>
      </c>
      <c r="C3" s="15">
        <v>1</v>
      </c>
      <c r="D3" s="15">
        <v>0.83333333333333304</v>
      </c>
      <c r="E3" s="15">
        <v>0.66666666666670005</v>
      </c>
      <c r="F3" s="15">
        <v>0.5</v>
      </c>
      <c r="G3" s="5"/>
      <c r="H3" s="32">
        <f>MAX(C3:F3)</f>
        <v>1</v>
      </c>
      <c r="J3" s="38" t="s">
        <v>6</v>
      </c>
      <c r="K3" s="39">
        <f>C3</f>
        <v>1</v>
      </c>
      <c r="L3" s="39">
        <f t="shared" ref="L3:N4" si="0">D3</f>
        <v>0.83333333333333304</v>
      </c>
      <c r="M3" s="39">
        <f t="shared" si="0"/>
        <v>0.66666666666670005</v>
      </c>
      <c r="N3" s="39">
        <f t="shared" si="0"/>
        <v>0.5</v>
      </c>
    </row>
    <row r="4" spans="2:14" x14ac:dyDescent="0.25">
      <c r="B4" s="6" t="s">
        <v>30</v>
      </c>
      <c r="C4" s="7">
        <v>1000</v>
      </c>
      <c r="D4" s="7">
        <v>800</v>
      </c>
      <c r="E4" s="7">
        <v>700</v>
      </c>
      <c r="F4" s="7">
        <v>680</v>
      </c>
      <c r="G4" s="8"/>
      <c r="H4" s="33">
        <f>MIN(C4:F4)</f>
        <v>680</v>
      </c>
      <c r="J4" s="40" t="s">
        <v>25</v>
      </c>
      <c r="K4" s="41">
        <f>C4</f>
        <v>1000</v>
      </c>
      <c r="L4" s="41">
        <f t="shared" si="0"/>
        <v>800</v>
      </c>
      <c r="M4" s="41">
        <f t="shared" si="0"/>
        <v>700</v>
      </c>
      <c r="N4" s="41">
        <f t="shared" si="0"/>
        <v>680</v>
      </c>
    </row>
    <row r="5" spans="2:14" x14ac:dyDescent="0.25">
      <c r="J5" s="42" t="s">
        <v>24</v>
      </c>
      <c r="K5" s="43">
        <f>C11</f>
        <v>960.00000000000057</v>
      </c>
      <c r="L5" s="43">
        <f t="shared" ref="L5:N5" si="1">D11</f>
        <v>800</v>
      </c>
      <c r="M5" s="43">
        <f t="shared" si="1"/>
        <v>640.00000000003229</v>
      </c>
      <c r="N5" s="43">
        <f t="shared" si="1"/>
        <v>480.00000000000017</v>
      </c>
    </row>
    <row r="6" spans="2:14" x14ac:dyDescent="0.25">
      <c r="B6" s="1" t="s">
        <v>31</v>
      </c>
      <c r="C6" s="17">
        <v>0.5</v>
      </c>
      <c r="D6" s="2" t="s">
        <v>7</v>
      </c>
      <c r="E6" s="18">
        <f>C6/C7</f>
        <v>1</v>
      </c>
      <c r="F6" s="19" t="s">
        <v>8</v>
      </c>
      <c r="J6" s="42" t="s">
        <v>21</v>
      </c>
      <c r="K6" s="43">
        <f>C22</f>
        <v>966.66666666666697</v>
      </c>
      <c r="L6" s="43">
        <f t="shared" ref="L6:N6" si="2">D22</f>
        <v>800</v>
      </c>
      <c r="M6" s="43">
        <f t="shared" si="2"/>
        <v>633.33333333336714</v>
      </c>
      <c r="N6" s="43">
        <f t="shared" si="2"/>
        <v>466.66666666666708</v>
      </c>
    </row>
    <row r="7" spans="2:14" x14ac:dyDescent="0.25">
      <c r="B7" s="6"/>
      <c r="C7" s="20">
        <f>1-wq</f>
        <v>0.5</v>
      </c>
      <c r="D7" s="8" t="s">
        <v>1</v>
      </c>
      <c r="E7" s="8"/>
      <c r="F7" s="21"/>
      <c r="J7" s="42" t="s">
        <v>22</v>
      </c>
      <c r="K7" s="43">
        <f>C31</f>
        <v>950.00000000000023</v>
      </c>
      <c r="L7" s="43">
        <f t="shared" ref="L7:N7" si="3">D31</f>
        <v>800</v>
      </c>
      <c r="M7" s="43">
        <f t="shared" si="3"/>
        <v>650.00000000003024</v>
      </c>
      <c r="N7" s="43">
        <f t="shared" si="3"/>
        <v>500.00000000000023</v>
      </c>
    </row>
    <row r="8" spans="2:14" x14ac:dyDescent="0.25">
      <c r="B8" s="9"/>
      <c r="C8" s="14"/>
      <c r="D8" s="14"/>
      <c r="E8" s="14"/>
      <c r="F8" s="14"/>
      <c r="I8" s="11"/>
      <c r="J8" s="13"/>
      <c r="K8" s="11"/>
      <c r="L8" s="11"/>
      <c r="M8" s="11"/>
      <c r="N8" s="11"/>
    </row>
    <row r="9" spans="2:14" x14ac:dyDescent="0.25">
      <c r="B9" s="22" t="s">
        <v>0</v>
      </c>
      <c r="C9" s="23" t="s">
        <v>26</v>
      </c>
      <c r="D9" s="14"/>
      <c r="E9" s="14"/>
      <c r="F9" s="14"/>
      <c r="I9" s="11"/>
      <c r="K9" s="11"/>
      <c r="L9" s="11"/>
    </row>
    <row r="10" spans="2:14" x14ac:dyDescent="0.25">
      <c r="B10" s="10" t="s">
        <v>32</v>
      </c>
      <c r="C10" s="26">
        <f>(1-((qbest-C3)*N))/C4*pbest</f>
        <v>0.68</v>
      </c>
      <c r="D10" s="26">
        <f>(1-((qbest-D3)*N))/D4*pbest</f>
        <v>0.70833333333333304</v>
      </c>
      <c r="E10" s="26">
        <f>(1-((qbest-E3)*N))/E4*pbest</f>
        <v>0.64761904761908007</v>
      </c>
      <c r="F10" s="26">
        <f>(1-((qbest-F3)*N))/F4*pbest</f>
        <v>0.5</v>
      </c>
      <c r="H10" s="34">
        <f>MAX(C10:F10)</f>
        <v>0.70833333333333304</v>
      </c>
      <c r="I10" s="11"/>
      <c r="K10" s="11"/>
      <c r="L10" s="11"/>
    </row>
    <row r="11" spans="2:14" x14ac:dyDescent="0.25">
      <c r="B11" s="9" t="s">
        <v>9</v>
      </c>
      <c r="C11" s="14">
        <f>C10/ubest*C4</f>
        <v>960.00000000000057</v>
      </c>
      <c r="D11" s="14">
        <f>D10/ubest*D4</f>
        <v>800</v>
      </c>
      <c r="E11" s="14">
        <f>E10/ubest*E4</f>
        <v>640.00000000003229</v>
      </c>
      <c r="F11" s="14">
        <f>F10/ubest*F4</f>
        <v>480.00000000000017</v>
      </c>
      <c r="I11" s="11"/>
      <c r="J11" s="11"/>
      <c r="K11" s="11"/>
      <c r="L11" s="11"/>
    </row>
    <row r="12" spans="2:14" x14ac:dyDescent="0.25">
      <c r="B12" s="10" t="s">
        <v>33</v>
      </c>
      <c r="C12" s="12">
        <f>C4-C11</f>
        <v>39.999999999999432</v>
      </c>
      <c r="D12" s="12">
        <f>D4-D11</f>
        <v>0</v>
      </c>
      <c r="E12" s="12">
        <f>E4-E11</f>
        <v>59.999999999967713</v>
      </c>
      <c r="F12" s="12">
        <f>F4-F11</f>
        <v>199.99999999999983</v>
      </c>
      <c r="I12" s="11"/>
      <c r="J12" s="11"/>
      <c r="K12" s="11"/>
      <c r="L12" s="11"/>
    </row>
    <row r="13" spans="2:14" x14ac:dyDescent="0.25">
      <c r="B13" s="22" t="s">
        <v>34</v>
      </c>
      <c r="C13" s="22">
        <f>RANK(C12,$C$12:$F$12,1)</f>
        <v>2</v>
      </c>
      <c r="D13" s="22">
        <f>RANK(D12,$C$12:$F$12,1)</f>
        <v>1</v>
      </c>
      <c r="E13" s="22">
        <f>RANK(E12,$C$12:$F$12,1)</f>
        <v>3</v>
      </c>
      <c r="F13" s="22">
        <f>RANK(F12,$C$12:$F$12,1)</f>
        <v>4</v>
      </c>
      <c r="I13" s="11"/>
      <c r="J13" s="11"/>
      <c r="K13" s="11"/>
      <c r="L13" s="11"/>
    </row>
    <row r="14" spans="2:14" x14ac:dyDescent="0.25">
      <c r="B14" s="24" t="s">
        <v>37</v>
      </c>
      <c r="C14" s="24">
        <f>C12/C4</f>
        <v>3.9999999999999432E-2</v>
      </c>
      <c r="D14" s="24">
        <f t="shared" ref="D14:F14" si="4">D12/D4</f>
        <v>0</v>
      </c>
      <c r="E14" s="24">
        <f t="shared" si="4"/>
        <v>8.5714285714239585E-2</v>
      </c>
      <c r="F14" s="24">
        <f t="shared" si="4"/>
        <v>0.29411764705882326</v>
      </c>
      <c r="I14" s="11"/>
      <c r="J14" s="11"/>
      <c r="K14" s="11"/>
      <c r="L14" s="11"/>
    </row>
    <row r="15" spans="2:14" x14ac:dyDescent="0.25">
      <c r="I15" s="11"/>
      <c r="J15" s="11"/>
      <c r="K15" s="11"/>
      <c r="L15" s="11"/>
    </row>
    <row r="16" spans="2:14" x14ac:dyDescent="0.25">
      <c r="B16" s="22" t="s">
        <v>38</v>
      </c>
      <c r="C16" s="3" t="s">
        <v>15</v>
      </c>
      <c r="I16" s="11"/>
      <c r="J16" s="11"/>
      <c r="K16" s="11"/>
      <c r="L16" s="11"/>
    </row>
    <row r="17" spans="2:12" x14ac:dyDescent="0.25">
      <c r="C17" s="3" t="s">
        <v>10</v>
      </c>
      <c r="D17" s="29">
        <v>1000</v>
      </c>
      <c r="E17" s="3" t="s">
        <v>11</v>
      </c>
      <c r="F17" s="29">
        <v>0</v>
      </c>
      <c r="I17" s="11"/>
      <c r="J17" s="11"/>
      <c r="K17" s="11"/>
      <c r="L17" s="11"/>
    </row>
    <row r="18" spans="2:12" x14ac:dyDescent="0.25">
      <c r="B18" s="3" t="s">
        <v>12</v>
      </c>
      <c r="C18" s="26">
        <f>wq*C3</f>
        <v>0.5</v>
      </c>
      <c r="D18" s="26">
        <f>wq*D3</f>
        <v>0.41666666666666652</v>
      </c>
      <c r="E18" s="26">
        <f>wq*E3</f>
        <v>0.33333333333335002</v>
      </c>
      <c r="F18" s="26">
        <f>wq*F3</f>
        <v>0.25</v>
      </c>
      <c r="H18" s="34">
        <f>MAX(C18:F18)</f>
        <v>0.5</v>
      </c>
    </row>
    <row r="19" spans="2:12" x14ac:dyDescent="0.25">
      <c r="B19" s="3" t="s">
        <v>13</v>
      </c>
      <c r="C19" s="26">
        <f>wp*((psetmax-C4)/(psetmax-psetmin))</f>
        <v>0</v>
      </c>
      <c r="D19" s="26">
        <f>wp*((psetmax-D4)/(psetmax-psetmin))</f>
        <v>0.1</v>
      </c>
      <c r="E19" s="26">
        <f>wp*((psetmax-E4)/(psetmax-psetmin))</f>
        <v>0.15</v>
      </c>
      <c r="F19" s="26">
        <f>wp*((psetmax-F4)/(psetmax-psetmin))</f>
        <v>0.16</v>
      </c>
      <c r="H19" s="34">
        <f t="shared" ref="H19:H20" si="5">MAX(C19:F19)</f>
        <v>0.16</v>
      </c>
    </row>
    <row r="20" spans="2:12" x14ac:dyDescent="0.25">
      <c r="B20" s="3" t="s">
        <v>14</v>
      </c>
      <c r="C20" s="26">
        <f>C19+C18</f>
        <v>0.5</v>
      </c>
      <c r="D20" s="26">
        <f t="shared" ref="D20:F20" si="6">D19+D18</f>
        <v>0.5166666666666665</v>
      </c>
      <c r="E20" s="26">
        <f t="shared" si="6"/>
        <v>0.48333333333335005</v>
      </c>
      <c r="F20" s="26">
        <f t="shared" si="6"/>
        <v>0.41000000000000003</v>
      </c>
      <c r="H20" s="34">
        <f t="shared" si="5"/>
        <v>0.5166666666666665</v>
      </c>
    </row>
    <row r="21" spans="2:12" x14ac:dyDescent="0.25">
      <c r="B21" s="3" t="s">
        <v>34</v>
      </c>
      <c r="C21" s="22">
        <f>RANK(C20,$C$20:$F$20)</f>
        <v>2</v>
      </c>
      <c r="D21" s="22">
        <f t="shared" ref="D21:F21" si="7">RANK(D20,$C$20:$F$20)</f>
        <v>1</v>
      </c>
      <c r="E21" s="22">
        <f t="shared" si="7"/>
        <v>3</v>
      </c>
      <c r="F21" s="22">
        <f t="shared" si="7"/>
        <v>4</v>
      </c>
    </row>
    <row r="22" spans="2:12" x14ac:dyDescent="0.25">
      <c r="B22" s="3" t="s">
        <v>16</v>
      </c>
      <c r="C22" s="12">
        <f>C4-((MAX($C$20:$F$20)-C20)*((psetmax-psetmin)/wp))</f>
        <v>966.66666666666697</v>
      </c>
      <c r="D22" s="12">
        <f>D4-((MAX($C$20:$F$20)-D20)*((psetmax-psetmin)/wp))</f>
        <v>800</v>
      </c>
      <c r="E22" s="12">
        <f>E4-((MAX($C$20:$F$20)-E20)*((psetmax-psetmin)/wp))</f>
        <v>633.33333333336714</v>
      </c>
      <c r="F22" s="12">
        <f>F4-((MAX($C$20:$F$20)-F20)*((psetmax-psetmin)/wp))</f>
        <v>466.66666666666708</v>
      </c>
    </row>
    <row r="23" spans="2:12" x14ac:dyDescent="0.25">
      <c r="B23" s="24" t="s">
        <v>37</v>
      </c>
      <c r="C23" s="24">
        <f>(C4-C22)/C4</f>
        <v>3.3333333333333028E-2</v>
      </c>
      <c r="D23" s="24">
        <f t="shared" ref="D23:F23" si="8">(D4-D22)/D4</f>
        <v>0</v>
      </c>
      <c r="E23" s="24">
        <f t="shared" si="8"/>
        <v>9.5238095238046952E-2</v>
      </c>
      <c r="F23" s="24">
        <f t="shared" si="8"/>
        <v>0.31372549019607782</v>
      </c>
    </row>
    <row r="24" spans="2:12" x14ac:dyDescent="0.25">
      <c r="G24" s="5"/>
      <c r="H24" s="35"/>
    </row>
    <row r="25" spans="2:12" x14ac:dyDescent="0.25">
      <c r="B25" s="22" t="s">
        <v>17</v>
      </c>
      <c r="C25" s="3" t="s">
        <v>23</v>
      </c>
      <c r="G25" s="5"/>
      <c r="H25" s="35"/>
    </row>
    <row r="26" spans="2:12" x14ac:dyDescent="0.25">
      <c r="C26" s="3" t="s">
        <v>18</v>
      </c>
      <c r="D26" s="29">
        <v>900</v>
      </c>
      <c r="E26" s="27"/>
      <c r="G26" s="5"/>
      <c r="H26" s="36"/>
    </row>
    <row r="27" spans="2:12" x14ac:dyDescent="0.25">
      <c r="B27" s="3" t="s">
        <v>19</v>
      </c>
      <c r="C27" s="12">
        <f>qsetvalue*C3</f>
        <v>900</v>
      </c>
      <c r="D27" s="12">
        <f>qsetvalue*D3</f>
        <v>749.99999999999977</v>
      </c>
      <c r="E27" s="12">
        <f>qsetvalue*E3</f>
        <v>600.00000000003001</v>
      </c>
      <c r="F27" s="12">
        <f>qsetvalue*F3</f>
        <v>450</v>
      </c>
      <c r="G27" s="5"/>
      <c r="H27" s="36"/>
    </row>
    <row r="28" spans="2:12" x14ac:dyDescent="0.25">
      <c r="B28" s="3" t="s">
        <v>20</v>
      </c>
      <c r="C28" s="12">
        <f>C4-C27</f>
        <v>100</v>
      </c>
      <c r="D28" s="12">
        <f>D4-D27</f>
        <v>50.000000000000227</v>
      </c>
      <c r="E28" s="12">
        <f>E4-E27</f>
        <v>99.999999999969987</v>
      </c>
      <c r="F28" s="12">
        <f>F4-F27</f>
        <v>230</v>
      </c>
      <c r="G28" s="5"/>
      <c r="H28" s="37">
        <f>MIN(C28:F28)</f>
        <v>50.000000000000227</v>
      </c>
    </row>
    <row r="29" spans="2:12" x14ac:dyDescent="0.25">
      <c r="B29" s="3" t="s">
        <v>35</v>
      </c>
      <c r="C29" s="28">
        <f>RANK(C28,$C$28:$F$28,1)</f>
        <v>3</v>
      </c>
      <c r="D29" s="28">
        <f>RANK(D28,$C$28:$F$28,1)</f>
        <v>1</v>
      </c>
      <c r="E29" s="28">
        <f>RANK(E28,$C$28:$F$28,1)</f>
        <v>2</v>
      </c>
      <c r="F29" s="28">
        <f>RANK(F28,$C$28:$F$28,1)</f>
        <v>4</v>
      </c>
      <c r="G29" s="5"/>
      <c r="H29" s="35"/>
    </row>
    <row r="30" spans="2:12" x14ac:dyDescent="0.25">
      <c r="B30" s="3" t="s">
        <v>36</v>
      </c>
      <c r="C30" s="12">
        <f>C28-minvev</f>
        <v>49.999999999999773</v>
      </c>
      <c r="D30" s="12">
        <f>D28-minvev</f>
        <v>0</v>
      </c>
      <c r="E30" s="12">
        <f>E28-minvev</f>
        <v>49.999999999969759</v>
      </c>
      <c r="F30" s="12">
        <f>F28-minvev</f>
        <v>179.99999999999977</v>
      </c>
      <c r="G30" s="5"/>
      <c r="H30" s="35"/>
    </row>
    <row r="31" spans="2:12" x14ac:dyDescent="0.25">
      <c r="B31" s="3" t="s">
        <v>16</v>
      </c>
      <c r="C31" s="12">
        <f>C4-C30</f>
        <v>950.00000000000023</v>
      </c>
      <c r="D31" s="12">
        <f>D4-D30</f>
        <v>800</v>
      </c>
      <c r="E31" s="12">
        <f>E4-E30</f>
        <v>650.00000000003024</v>
      </c>
      <c r="F31" s="12">
        <f>F4-F30</f>
        <v>500.00000000000023</v>
      </c>
      <c r="G31" s="5"/>
      <c r="H31" s="35"/>
    </row>
    <row r="32" spans="2:12" x14ac:dyDescent="0.25">
      <c r="B32" s="24" t="s">
        <v>37</v>
      </c>
      <c r="C32" s="24">
        <f>C30/C4</f>
        <v>4.9999999999999774E-2</v>
      </c>
      <c r="D32" s="24">
        <f>D30/D4</f>
        <v>0</v>
      </c>
      <c r="E32" s="24">
        <f>E30/E4</f>
        <v>7.1428571428528223E-2</v>
      </c>
      <c r="F32" s="24">
        <f>F30/F4</f>
        <v>0.26470588235294085</v>
      </c>
      <c r="G32" s="5"/>
      <c r="H32" s="35"/>
    </row>
  </sheetData>
  <phoneticPr fontId="1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Blad1</vt:lpstr>
      <vt:lpstr>dssddsds</vt:lpstr>
      <vt:lpstr>minvev</vt:lpstr>
      <vt:lpstr>N</vt:lpstr>
      <vt:lpstr>pbest</vt:lpstr>
      <vt:lpstr>Blad1!Print_Area</vt:lpstr>
      <vt:lpstr>psetmax</vt:lpstr>
      <vt:lpstr>psetmin</vt:lpstr>
      <vt:lpstr>qbest</vt:lpstr>
      <vt:lpstr>qsetvalue</vt:lpstr>
      <vt:lpstr>ubest</vt:lpstr>
      <vt:lpstr>usykesbest</vt:lpstr>
      <vt:lpstr>wp</vt:lpstr>
      <vt:lpstr>wq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Siderius</dc:creator>
  <cp:lastModifiedBy>Ianko Kostadinov</cp:lastModifiedBy>
  <cp:lastPrinted>2010-11-28T21:50:15Z</cp:lastPrinted>
  <dcterms:created xsi:type="dcterms:W3CDTF">2010-11-28T10:55:27Z</dcterms:created>
  <dcterms:modified xsi:type="dcterms:W3CDTF">2013-12-13T11:03:42Z</dcterms:modified>
</cp:coreProperties>
</file>